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renzora/Downloads/"/>
    </mc:Choice>
  </mc:AlternateContent>
  <xr:revisionPtr revIDLastSave="0" documentId="13_ncr:1_{31999D54-5BF0-594C-BDBC-DAA2C4477ABD}" xr6:coauthVersionLast="47" xr6:coauthVersionMax="47" xr10:uidLastSave="{00000000-0000-0000-0000-000000000000}"/>
  <bookViews>
    <workbookView xWindow="0" yWindow="500" windowWidth="28800" windowHeight="16340" xr2:uid="{291574BA-8940-574A-BA5C-BCD07541DC3A}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 l="1"/>
  <c r="C14" i="1"/>
  <c r="D15" i="1"/>
  <c r="C15" i="1"/>
  <c r="E15" i="1"/>
  <c r="F15" i="1"/>
  <c r="G15" i="1"/>
  <c r="H15" i="1"/>
  <c r="I15" i="1"/>
  <c r="J15" i="1"/>
  <c r="K15" i="1"/>
  <c r="L15" i="1"/>
  <c r="M15" i="1"/>
  <c r="B15" i="1"/>
  <c r="B14" i="1"/>
  <c r="M9" i="1"/>
  <c r="M16" i="1" s="1"/>
  <c r="M8" i="1"/>
  <c r="M7" i="1"/>
  <c r="M14" i="1" s="1"/>
  <c r="L9" i="1"/>
  <c r="L16" i="1" s="1"/>
  <c r="L8" i="1"/>
  <c r="L7" i="1"/>
  <c r="L14" i="1" s="1"/>
  <c r="K9" i="1"/>
  <c r="K8" i="1"/>
  <c r="K7" i="1"/>
  <c r="K14" i="1" s="1"/>
  <c r="J9" i="1"/>
  <c r="J8" i="1"/>
  <c r="J7" i="1"/>
  <c r="J14" i="1" s="1"/>
  <c r="I9" i="1"/>
  <c r="I8" i="1"/>
  <c r="I7" i="1"/>
  <c r="H9" i="1"/>
  <c r="H8" i="1"/>
  <c r="H7" i="1"/>
  <c r="H14" i="1" s="1"/>
  <c r="G9" i="1"/>
  <c r="G8" i="1"/>
  <c r="G7" i="1"/>
  <c r="G14" i="1" s="1"/>
  <c r="F9" i="1"/>
  <c r="F8" i="1"/>
  <c r="F7" i="1"/>
  <c r="F14" i="1" s="1"/>
  <c r="E9" i="1"/>
  <c r="E16" i="1" s="1"/>
  <c r="E8" i="1"/>
  <c r="E7" i="1"/>
  <c r="E14" i="1" s="1"/>
  <c r="D9" i="1"/>
  <c r="D16" i="1" s="1"/>
  <c r="D8" i="1"/>
  <c r="D7" i="1"/>
  <c r="D10" i="1" s="1"/>
  <c r="C9" i="1"/>
  <c r="C16" i="1" s="1"/>
  <c r="C8" i="1"/>
  <c r="C7" i="1"/>
  <c r="B9" i="1"/>
  <c r="B8" i="1"/>
  <c r="B7" i="1"/>
  <c r="B10" i="1" l="1"/>
  <c r="D14" i="1"/>
  <c r="F10" i="1"/>
  <c r="K16" i="1" l="1"/>
  <c r="J16" i="1"/>
  <c r="I16" i="1"/>
  <c r="I10" i="1"/>
  <c r="H10" i="1"/>
  <c r="H16" i="1"/>
  <c r="G16" i="1"/>
  <c r="K10" i="1"/>
  <c r="C10" i="1"/>
  <c r="L10" i="1"/>
  <c r="I14" i="1"/>
  <c r="N14" i="1" s="1"/>
  <c r="E17" i="1" l="1"/>
  <c r="G17" i="1"/>
  <c r="I17" i="1"/>
  <c r="D17" i="1"/>
  <c r="M17" i="1"/>
  <c r="H17" i="1"/>
  <c r="L17" i="1"/>
  <c r="B17" i="1"/>
  <c r="J17" i="1"/>
  <c r="E10" i="1"/>
  <c r="M10" i="1"/>
  <c r="K17" i="1"/>
  <c r="F16" i="1"/>
  <c r="F17" i="1" s="1"/>
  <c r="N7" i="1"/>
  <c r="G10" i="1"/>
  <c r="N9" i="1"/>
  <c r="J10" i="1"/>
  <c r="N8" i="1"/>
  <c r="N15" i="1" l="1"/>
  <c r="N16" i="1"/>
  <c r="C17" i="1"/>
  <c r="N10" i="1"/>
  <c r="N17" i="1" l="1"/>
</calcChain>
</file>

<file path=xl/sharedStrings.xml><?xml version="1.0" encoding="utf-8"?>
<sst xmlns="http://schemas.openxmlformats.org/spreadsheetml/2006/main" count="38" uniqueCount="21">
  <si>
    <t xml:space="preserve">PROYECCION DE CRECIMIENTO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</si>
  <si>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</si>
  <si>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</si>
  <si>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</si>
  <si>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</si>
  <si>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</si>
  <si>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</si>
  <si>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</si>
  <si>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</si>
  <si>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</si>
  <si>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</si>
  <si>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</si>
  <si>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</si>
  <si>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</si>
  <si>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 xml:space="preserve">INGRESOS </t>
  </si>
  <si>
    <t>COSTOS</t>
  </si>
  <si>
    <t>GASTOS</t>
  </si>
  <si>
    <t>UTILIDAD OPERACIONAL</t>
  </si>
  <si>
    <t>AÑO 2023</t>
  </si>
  <si>
    <t>PROYECCION AÑO 2023</t>
  </si>
  <si>
    <t>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</si>
</sst>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_(&quot;$&quot;* #,##0_);_(&quot;$&quot;* \(#,##0\);_(&quot;$&quot;* &quot;-&quot;??_);_(@_)"/>
  </numFmts>
  <fonts count="2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164" fontId="0" fillId="0" borderId="1" xfId="0" applyNumberFormat="1" applyBorder="1"/>
    <xf numFmtId="164" fontId="1" fillId="2" borderId="1" xfId="0" applyNumberFormat="1" applyFont="1" applyFill="1" applyBorder="1" applyAlignment="1">
      <alignment horizontal="center"/>
    </xf>
    <xf numFmtId="165" fontId="0" fillId="0" borderId="1" xfId="0" applyNumberFormat="1" applyBorder="1"/>
    <xf numFmtId="165" fontId="1" fillId="2" borderId="1" xfId="0" applyNumberFormat="1" applyFont="1" applyFill="1" applyBorder="1"/>
    <xf numFmtId="164" fontId="1" fillId="2" borderId="1" xfId="0" applyNumberFormat="1" applyFont="1" applyFill="1" applyBorder="1"/>
    <xf numFmtId="164" fontId="1" fillId="3" borderId="1" xfId="0" applyNumberFormat="1" applyFont="1" applyFill="1" applyBorder="1"/>
    <xf numFmtId="0" fontId="1" fillId="0" borderId="0" xfId="0" applyFont="1" applyAlignment="1">
      <alignment horizontal="center" vertical="center"/>
    </xf>
    <xf numFmtId="164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stado%20de%20resultado%20realista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MINA"/>
      <sheetName val="ENERO "/>
      <sheetName val="FEBRERO "/>
      <sheetName val="MARZO "/>
      <sheetName val="ABRIL "/>
      <sheetName val="MAYO "/>
      <sheetName val="JUNIO "/>
      <sheetName val="JULIO "/>
      <sheetName val="AGOSTO"/>
      <sheetName val="SEPTIEMBRE"/>
      <sheetName val="OCTUBRE"/>
      <sheetName val="NOVIEMBRE "/>
      <sheetName val="DICIEMBRE"/>
    </sheetNames>
    <sheetDataSet>
      <sheetData sheetId="0"/>
      <sheetData sheetId="1">
        <row r="8">
          <cell r="B8">
            <v>20550155</v>
          </cell>
        </row>
        <row r="19">
          <cell r="B19">
            <v>14927200</v>
          </cell>
        </row>
        <row r="28">
          <cell r="B28">
            <v>19512424</v>
          </cell>
        </row>
      </sheetData>
      <sheetData sheetId="2">
        <row r="8">
          <cell r="B8">
            <v>28276438</v>
          </cell>
        </row>
        <row r="16">
          <cell r="B16">
            <v>20448800</v>
          </cell>
        </row>
        <row r="22">
          <cell r="B22">
            <v>12712424</v>
          </cell>
        </row>
      </sheetData>
      <sheetData sheetId="3">
        <row r="8">
          <cell r="B8">
            <v>27717134</v>
          </cell>
        </row>
        <row r="17">
          <cell r="B17">
            <v>20032600</v>
          </cell>
        </row>
        <row r="23">
          <cell r="B23">
            <v>12712424</v>
          </cell>
        </row>
      </sheetData>
      <sheetData sheetId="4">
        <row r="8">
          <cell r="B8">
            <v>22119649</v>
          </cell>
        </row>
        <row r="16">
          <cell r="B16">
            <v>16041600</v>
          </cell>
        </row>
        <row r="22">
          <cell r="B22">
            <v>12712424</v>
          </cell>
        </row>
      </sheetData>
      <sheetData sheetId="5">
        <row r="8">
          <cell r="B8">
            <v>43979400</v>
          </cell>
        </row>
        <row r="16">
          <cell r="B16">
            <v>31607000</v>
          </cell>
        </row>
        <row r="22">
          <cell r="B22">
            <v>12712424</v>
          </cell>
        </row>
      </sheetData>
      <sheetData sheetId="6">
        <row r="8">
          <cell r="B8">
            <v>56773865</v>
          </cell>
        </row>
        <row r="16">
          <cell r="B16">
            <v>40805000</v>
          </cell>
        </row>
        <row r="22">
          <cell r="B22">
            <v>12712424</v>
          </cell>
        </row>
      </sheetData>
      <sheetData sheetId="7">
        <row r="8">
          <cell r="B8">
            <v>38591615</v>
          </cell>
        </row>
        <row r="16">
          <cell r="B16">
            <v>27777200</v>
          </cell>
        </row>
        <row r="23">
          <cell r="B23">
            <v>17712424</v>
          </cell>
        </row>
      </sheetData>
      <sheetData sheetId="8">
        <row r="8">
          <cell r="B8">
            <v>22389646</v>
          </cell>
        </row>
        <row r="16">
          <cell r="B16">
            <v>15952800</v>
          </cell>
        </row>
        <row r="22">
          <cell r="B22">
            <v>12712424</v>
          </cell>
        </row>
      </sheetData>
      <sheetData sheetId="9">
        <row r="8">
          <cell r="B8">
            <v>35962624</v>
          </cell>
        </row>
        <row r="16">
          <cell r="B16">
            <v>25619600</v>
          </cell>
        </row>
        <row r="22">
          <cell r="B22">
            <v>12712424</v>
          </cell>
        </row>
      </sheetData>
      <sheetData sheetId="10">
        <row r="8">
          <cell r="B8">
            <v>31145724</v>
          </cell>
        </row>
        <row r="16">
          <cell r="B16">
            <v>22187200</v>
          </cell>
        </row>
        <row r="22">
          <cell r="B22">
            <v>12712424</v>
          </cell>
        </row>
      </sheetData>
      <sheetData sheetId="11">
        <row r="8">
          <cell r="B8">
            <v>45538500</v>
          </cell>
        </row>
        <row r="16">
          <cell r="B16">
            <v>32725600</v>
          </cell>
        </row>
        <row r="22">
          <cell r="B22">
            <v>12712424</v>
          </cell>
        </row>
      </sheetData>
      <sheetData sheetId="12">
        <row r="8">
          <cell r="B8">
            <v>80063800</v>
          </cell>
        </row>
        <row r="16">
          <cell r="B16">
            <v>57309000</v>
          </cell>
        </row>
        <row r="23">
          <cell r="B23">
            <v>17712424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7ED10-9580-2947-B660-F1C849CD6989}">
  <dimension ref="A1:N19"/>
  <sheetViews>
    <sheetView tabSelected="1" zoomScale="91" workbookViewId="0">
      <selection activeCell="B17" sqref="B17"/>
    </sheetView>
  </sheetViews>
  <sheetFormatPr baseColWidth="10" defaultColWidth="11.33203125" defaultRowHeight="16" x14ac:dyDescent="0.2"/>
  <cols>
    <col min="1" max="1" width="20.83203125" customWidth="1"/>
    <col min="2" max="3" width="13.83203125" bestFit="1" customWidth="1"/>
    <col min="4" max="13" width="15" bestFit="1" customWidth="1"/>
    <col min="14" max="14" width="14.6640625" bestFit="1" customWidth="1"/>
  </cols>
  <sheetData>
    <row r="1" spans="1:14" x14ac:dyDescent="0.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 x14ac:dyDescent="0.2">
      <c r="A5" s="9" t="s">
        <v>18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14" x14ac:dyDescent="0.2">
      <c r="A6" s="2"/>
      <c r="B6" s="7" t="s">
        <v>1</v>
      </c>
      <c r="C6" s="7" t="s">
        <v>2</v>
      </c>
      <c r="D6" s="7" t="s">
        <v>3</v>
      </c>
      <c r="E6" s="7" t="s">
        <v>4</v>
      </c>
      <c r="F6" s="7" t="s">
        <v>5</v>
      </c>
      <c r="G6" s="7" t="s">
        <v>6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  <c r="M6" s="7" t="s">
        <v>12</v>
      </c>
      <c r="N6" s="3" t="s">
        <v>13</v>
      </c>
    </row>
    <row r="7" spans="1:14" x14ac:dyDescent="0.2">
      <c r="A7" s="2" t="s">
        <v>14</v>
      </c>
      <c r="B7" s="4">
        <f>'[1]ENERO '!$B$8</f>
        <v>20550155</v>
      </c>
      <c r="C7" s="4">
        <f>'[1]FEBRERO '!$B$8</f>
        <v>28276438</v>
      </c>
      <c r="D7" s="4">
        <f>'[1]MARZO '!$B$8</f>
        <v>27717134</v>
      </c>
      <c r="E7" s="4">
        <f>'[1]ABRIL '!$B$8</f>
        <v>22119649</v>
      </c>
      <c r="F7" s="4">
        <f>'[1]MAYO '!$B$8</f>
        <v>43979400</v>
      </c>
      <c r="G7" s="4">
        <f>'[1]JUNIO '!$B$8</f>
        <v>56773865</v>
      </c>
      <c r="H7" s="4">
        <f>'[1]JULIO '!$B$8</f>
        <v>38591615</v>
      </c>
      <c r="I7" s="4">
        <f>[1]AGOSTO!$B$8</f>
        <v>22389646</v>
      </c>
      <c r="J7" s="4">
        <f>[1]SEPTIEMBRE!$B$8</f>
        <v>35962624</v>
      </c>
      <c r="K7" s="4">
        <f>[1]OCTUBRE!$B$8</f>
        <v>31145724</v>
      </c>
      <c r="L7" s="4">
        <f>'[1]NOVIEMBRE '!$B$8</f>
        <v>45538500</v>
      </c>
      <c r="M7" s="4">
        <f>[1]DICIEMBRE!$B$8</f>
        <v>80063800</v>
      </c>
      <c r="N7" s="5">
        <f>SUM(B7:M7)</f>
        <v>453108550</v>
      </c>
    </row>
    <row r="8" spans="1:14" x14ac:dyDescent="0.2">
      <c r="A8" s="2" t="s">
        <v>15</v>
      </c>
      <c r="B8" s="4">
        <f>'[1]ENERO '!$B$19</f>
        <v>14927200</v>
      </c>
      <c r="C8" s="4">
        <f>'[1]FEBRERO '!$B$16</f>
        <v>20448800</v>
      </c>
      <c r="D8" s="4">
        <f>'[1]MARZO '!$B$17</f>
        <v>20032600</v>
      </c>
      <c r="E8" s="4">
        <f>'[1]ABRIL '!$B$16</f>
        <v>16041600</v>
      </c>
      <c r="F8" s="4">
        <f>'[1]MAYO '!$B$16</f>
        <v>31607000</v>
      </c>
      <c r="G8" s="4">
        <f>'[1]JUNIO '!$B$16</f>
        <v>40805000</v>
      </c>
      <c r="H8" s="4">
        <f>'[1]JULIO '!$B$16</f>
        <v>27777200</v>
      </c>
      <c r="I8" s="4">
        <f>[1]AGOSTO!$B$16</f>
        <v>15952800</v>
      </c>
      <c r="J8" s="4">
        <f>[1]SEPTIEMBRE!$B$16</f>
        <v>25619600</v>
      </c>
      <c r="K8" s="4">
        <f>[1]OCTUBRE!$B$16</f>
        <v>22187200</v>
      </c>
      <c r="L8" s="4">
        <f>'[1]NOVIEMBRE '!$B$16</f>
        <v>32725600</v>
      </c>
      <c r="M8" s="4">
        <f>[1]DICIEMBRE!$B$16</f>
        <v>57309000</v>
      </c>
      <c r="N8" s="5">
        <f>SUM(B8:M8)</f>
        <v>325433600</v>
      </c>
    </row>
    <row r="9" spans="1:14" x14ac:dyDescent="0.2">
      <c r="A9" s="2" t="s">
        <v>16</v>
      </c>
      <c r="B9" s="4">
        <f>'[1]ENERO '!$B$28</f>
        <v>19512424</v>
      </c>
      <c r="C9" s="4">
        <f>'[1]FEBRERO '!$B$22</f>
        <v>12712424</v>
      </c>
      <c r="D9" s="4">
        <f>'[1]MARZO '!$B$23</f>
        <v>12712424</v>
      </c>
      <c r="E9" s="4">
        <f>'[1]ABRIL '!$B$22</f>
        <v>12712424</v>
      </c>
      <c r="F9" s="4">
        <f>'[1]MAYO '!$B$22</f>
        <v>12712424</v>
      </c>
      <c r="G9" s="4">
        <f>'[1]JUNIO '!$B$22</f>
        <v>12712424</v>
      </c>
      <c r="H9" s="4">
        <f>'[1]JULIO '!$B$23</f>
        <v>17712424</v>
      </c>
      <c r="I9" s="4">
        <f>[1]AGOSTO!$B$22</f>
        <v>12712424</v>
      </c>
      <c r="J9" s="4">
        <f>[1]SEPTIEMBRE!$B$22</f>
        <v>12712424</v>
      </c>
      <c r="K9" s="4">
        <f>[1]OCTUBRE!$B$22</f>
        <v>12712424</v>
      </c>
      <c r="L9" s="4">
        <f>'[1]NOVIEMBRE '!$B$22</f>
        <v>12712424</v>
      </c>
      <c r="M9" s="4">
        <f>[1]DICIEMBRE!$B$23</f>
        <v>17712424</v>
      </c>
      <c r="N9" s="5">
        <f>SUM(B9:M9)</f>
        <v>169349088</v>
      </c>
    </row>
    <row r="10" spans="1:14" x14ac:dyDescent="0.2">
      <c r="A10" s="6" t="s">
        <v>17</v>
      </c>
      <c r="B10" s="5">
        <f>B7-(B8+B9)</f>
        <v>-13889469</v>
      </c>
      <c r="C10" s="5">
        <f t="shared" ref="C10:N10" si="0">C7-(C8+C9)</f>
        <v>-4884786</v>
      </c>
      <c r="D10" s="5">
        <f>D7-(D8+D9)</f>
        <v>-5027890</v>
      </c>
      <c r="E10" s="5">
        <f t="shared" si="0"/>
        <v>-6634375</v>
      </c>
      <c r="F10" s="5">
        <f>F7-(F8+F9)</f>
        <v>-340024</v>
      </c>
      <c r="G10" s="5">
        <f t="shared" si="0"/>
        <v>3256441</v>
      </c>
      <c r="H10" s="5">
        <f t="shared" si="0"/>
        <v>-6898009</v>
      </c>
      <c r="I10" s="5">
        <f t="shared" si="0"/>
        <v>-6275578</v>
      </c>
      <c r="J10" s="5">
        <f t="shared" si="0"/>
        <v>-2369400</v>
      </c>
      <c r="K10" s="5">
        <f t="shared" si="0"/>
        <v>-3753900</v>
      </c>
      <c r="L10" s="5">
        <f t="shared" si="0"/>
        <v>100476</v>
      </c>
      <c r="M10" s="5">
        <f t="shared" si="0"/>
        <v>5042376</v>
      </c>
      <c r="N10" s="5">
        <f t="shared" si="0"/>
        <v>-41674138</v>
      </c>
    </row>
    <row r="11" spans="1:14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4" x14ac:dyDescent="0.2">
      <c r="A12" s="9" t="s">
        <v>20</v>
      </c>
      <c r="B12" s="9" t="s">
        <v>19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4" x14ac:dyDescent="0.2">
      <c r="A13" s="2"/>
      <c r="B13" s="7" t="s">
        <v>1</v>
      </c>
      <c r="C13" s="7" t="s">
        <v>2</v>
      </c>
      <c r="D13" s="7" t="s">
        <v>3</v>
      </c>
      <c r="E13" s="7" t="s">
        <v>4</v>
      </c>
      <c r="F13" s="7" t="s">
        <v>5</v>
      </c>
      <c r="G13" s="7" t="s">
        <v>6</v>
      </c>
      <c r="H13" s="7" t="s">
        <v>7</v>
      </c>
      <c r="I13" s="7" t="s">
        <v>8</v>
      </c>
      <c r="J13" s="7" t="s">
        <v>9</v>
      </c>
      <c r="K13" s="7" t="s">
        <v>10</v>
      </c>
      <c r="L13" s="7" t="s">
        <v>11</v>
      </c>
      <c r="M13" s="7" t="s">
        <v>12</v>
      </c>
      <c r="N13" s="3" t="s">
        <v>13</v>
      </c>
    </row>
    <row r="14" spans="1:14" x14ac:dyDescent="0.2">
      <c r="A14" s="2" t="s">
        <v>14</v>
      </c>
      <c r="B14" s="4">
        <f>B7+(B7*13%)</f>
        <v>23221675.149999999</v>
      </c>
      <c r="C14" s="4">
        <f>C7+(C7*15%)</f>
        <v>32517903.699999999</v>
      </c>
      <c r="D14" s="4">
        <f>D7+(D7*16%)</f>
        <v>32151875.440000001</v>
      </c>
      <c r="E14" s="4">
        <f>E7+(E7*12%)</f>
        <v>24774006.879999999</v>
      </c>
      <c r="F14" s="4">
        <f t="shared" ref="F14:H15" si="1">F7+(F7*15%)</f>
        <v>50576310</v>
      </c>
      <c r="G14" s="4">
        <f>G7+(G7*15%)</f>
        <v>65289944.75</v>
      </c>
      <c r="H14" s="4">
        <f>H7+(H7*15%)</f>
        <v>44380357.25</v>
      </c>
      <c r="I14" s="4">
        <f>I7+(I7*11%)</f>
        <v>24852507.059999999</v>
      </c>
      <c r="J14" s="4">
        <f>J7+(J7*14%)</f>
        <v>40997391.359999999</v>
      </c>
      <c r="K14" s="4">
        <f>K7+(K7*10%)</f>
        <v>34260296.399999999</v>
      </c>
      <c r="L14" s="4">
        <f>L7+(L7*14%)</f>
        <v>51913890</v>
      </c>
      <c r="M14" s="4">
        <f>M7+(M7*17%)</f>
        <v>93674646</v>
      </c>
      <c r="N14" s="5">
        <f>SUM(B14:M14)</f>
        <v>518610803.98999995</v>
      </c>
    </row>
    <row r="15" spans="1:14" x14ac:dyDescent="0.2">
      <c r="A15" s="2" t="s">
        <v>15</v>
      </c>
      <c r="B15" s="4">
        <f>B8+(B8*13%)</f>
        <v>16867736</v>
      </c>
      <c r="C15" s="4">
        <f>C8+(C8*13%)</f>
        <v>23107144</v>
      </c>
      <c r="D15" s="4">
        <f>D8+(D8*13%)</f>
        <v>22636838</v>
      </c>
      <c r="E15" s="4">
        <f t="shared" ref="C15:M15" si="2">E8+(E8*13%)</f>
        <v>18127008</v>
      </c>
      <c r="F15" s="4">
        <f t="shared" si="2"/>
        <v>35715910</v>
      </c>
      <c r="G15" s="4">
        <f t="shared" si="2"/>
        <v>46109650</v>
      </c>
      <c r="H15" s="4">
        <f t="shared" si="2"/>
        <v>31388236</v>
      </c>
      <c r="I15" s="4">
        <f t="shared" si="2"/>
        <v>18026664</v>
      </c>
      <c r="J15" s="4">
        <f t="shared" si="2"/>
        <v>28950148</v>
      </c>
      <c r="K15" s="4">
        <f t="shared" si="2"/>
        <v>25071536</v>
      </c>
      <c r="L15" s="4">
        <f t="shared" si="2"/>
        <v>36979928</v>
      </c>
      <c r="M15" s="4">
        <f t="shared" si="2"/>
        <v>64759170</v>
      </c>
      <c r="N15" s="5">
        <f>SUM(B15:M15)</f>
        <v>367739968</v>
      </c>
    </row>
    <row r="16" spans="1:14" x14ac:dyDescent="0.2">
      <c r="A16" s="2" t="s">
        <v>16</v>
      </c>
      <c r="B16" s="4">
        <f>B9+(B9*13%)</f>
        <v>22049039.120000001</v>
      </c>
      <c r="C16" s="4">
        <f>C9+(C9*15%)</f>
        <v>14619287.6</v>
      </c>
      <c r="D16" s="4">
        <f>D9+(D9*16%)</f>
        <v>14746411.84</v>
      </c>
      <c r="E16" s="4">
        <f>E9+(E9*12%)</f>
        <v>14237914.879999999</v>
      </c>
      <c r="F16" s="4">
        <f>F9+(F9*11%)</f>
        <v>14110790.640000001</v>
      </c>
      <c r="G16" s="4">
        <f>G9+(G9*13%)</f>
        <v>14365039.120000001</v>
      </c>
      <c r="H16" s="4">
        <f>H9+(H9*11%)</f>
        <v>19660790.640000001</v>
      </c>
      <c r="I16" s="4">
        <f t="shared" ref="I16:K16" si="3">I9+(I9*11%)</f>
        <v>14110790.640000001</v>
      </c>
      <c r="J16" s="4">
        <f t="shared" si="3"/>
        <v>14110790.640000001</v>
      </c>
      <c r="K16" s="4">
        <f t="shared" si="3"/>
        <v>14110790.640000001</v>
      </c>
      <c r="L16" s="4">
        <f>L9+(L9*14%)</f>
        <v>14492163.359999999</v>
      </c>
      <c r="M16" s="4">
        <f>M9+(M9*17%)</f>
        <v>20723536.079999998</v>
      </c>
      <c r="N16" s="5">
        <f>SUM(B16:M16)</f>
        <v>191337345.19999999</v>
      </c>
    </row>
    <row r="17" spans="1:14" x14ac:dyDescent="0.2">
      <c r="A17" s="6" t="s">
        <v>17</v>
      </c>
      <c r="B17" s="5">
        <f t="shared" ref="B17:N17" si="4">B14-(B15+B16)</f>
        <v>-15695099.970000006</v>
      </c>
      <c r="C17" s="5">
        <f t="shared" si="4"/>
        <v>-5208527.9000000022</v>
      </c>
      <c r="D17" s="5">
        <f t="shared" si="4"/>
        <v>-5231374.4000000022</v>
      </c>
      <c r="E17" s="5">
        <f t="shared" si="4"/>
        <v>-7590916</v>
      </c>
      <c r="F17" s="5">
        <f t="shared" si="4"/>
        <v>749609.3599999994</v>
      </c>
      <c r="G17" s="5">
        <f t="shared" si="4"/>
        <v>4815255.6299999952</v>
      </c>
      <c r="H17" s="5">
        <f t="shared" si="4"/>
        <v>-6668669.3900000006</v>
      </c>
      <c r="I17" s="5">
        <f t="shared" si="4"/>
        <v>-7284947.5800000019</v>
      </c>
      <c r="J17" s="5">
        <f t="shared" si="4"/>
        <v>-2063547.2800000012</v>
      </c>
      <c r="K17" s="5">
        <f t="shared" si="4"/>
        <v>-4922030.2400000021</v>
      </c>
      <c r="L17" s="5">
        <f t="shared" si="4"/>
        <v>441798.6400000006</v>
      </c>
      <c r="M17" s="5">
        <f t="shared" si="4"/>
        <v>8191939.9200000018</v>
      </c>
      <c r="N17" s="5">
        <f t="shared" si="4"/>
        <v>-40466509.210000098</v>
      </c>
    </row>
    <row r="18" spans="1:14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</sheetData>
  <mergeCells count="3">
    <mergeCell ref="A1:N3"/>
    <mergeCell ref="A5:N5"/>
    <mergeCell ref="A12:N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2023-04-11T01:40:50Z</dcterms:created>
  <dcterms:modified xsi:type="dcterms:W3CDTF">2023-04-11T14:51:22Z</dcterms:modified>
</cp:coreProperties>
</file>